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fc20e90437faf3/Blog/"/>
    </mc:Choice>
  </mc:AlternateContent>
  <xr:revisionPtr revIDLastSave="598" documentId="C87C45B790B8FB212FF8B1F22AC1E22298D5DD58" xr6:coauthVersionLast="24" xr6:coauthVersionMax="24" xr10:uidLastSave="{5F6B7727-CD7C-4D87-807B-167440BF600E}"/>
  <bookViews>
    <workbookView xWindow="0" yWindow="0" windowWidth="24000" windowHeight="9075" activeTab="2" xr2:uid="{00000000-000D-0000-FFFF-FFFF00000000}"/>
  </bookViews>
  <sheets>
    <sheet name="Levostranný test" sheetId="7" r:id="rId1"/>
    <sheet name="Pravostranný test" sheetId="9" r:id="rId2"/>
    <sheet name="Oboustranný test" sheetId="10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0" l="1"/>
  <c r="G9" i="10"/>
  <c r="F10" i="10"/>
  <c r="F9" i="10"/>
  <c r="G14" i="10"/>
  <c r="H14" i="10"/>
  <c r="F14" i="10"/>
  <c r="J14" i="10"/>
  <c r="I14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G3" i="10"/>
  <c r="F3" i="10"/>
  <c r="C3" i="10"/>
  <c r="F2" i="10"/>
  <c r="C2" i="10"/>
  <c r="H13" i="9"/>
  <c r="O14" i="9"/>
  <c r="G13" i="7"/>
  <c r="H13" i="7"/>
  <c r="I13" i="7"/>
  <c r="G9" i="7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G3" i="9"/>
  <c r="F3" i="9"/>
  <c r="C3" i="9"/>
  <c r="F2" i="9"/>
  <c r="F9" i="9" s="1"/>
  <c r="C2" i="9"/>
  <c r="F4" i="10" l="1"/>
  <c r="G5" i="10"/>
  <c r="F5" i="10"/>
  <c r="F4" i="9"/>
  <c r="G9" i="9"/>
  <c r="F5" i="9"/>
  <c r="G5" i="9"/>
  <c r="F13" i="10" l="1"/>
  <c r="E17" i="10" s="1"/>
  <c r="H13" i="10"/>
  <c r="H12" i="9"/>
  <c r="F12" i="9"/>
  <c r="G13" i="9" s="1"/>
  <c r="F13" i="9" l="1"/>
  <c r="E16" i="9" s="1"/>
  <c r="I13" i="9"/>
  <c r="J13" i="9"/>
  <c r="F13" i="7" l="1"/>
  <c r="F9" i="7" l="1"/>
  <c r="G3" i="7"/>
  <c r="F3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F4" i="7" l="1"/>
  <c r="G5" i="7" l="1"/>
  <c r="F5" i="7"/>
  <c r="F12" i="7" s="1"/>
  <c r="E16" i="7" s="1"/>
  <c r="F2" i="7" l="1"/>
  <c r="G12" i="7" l="1"/>
</calcChain>
</file>

<file path=xl/sharedStrings.xml><?xml version="1.0" encoding="utf-8"?>
<sst xmlns="http://schemas.openxmlformats.org/spreadsheetml/2006/main" count="107" uniqueCount="34">
  <si>
    <t>Hodnota statistiky</t>
  </si>
  <si>
    <t>Hladina významnosti</t>
  </si>
  <si>
    <t>Parametr testu</t>
  </si>
  <si>
    <t>Hodnota</t>
  </si>
  <si>
    <t>p-hodnota testu</t>
  </si>
  <si>
    <t>Hranice kritického oboru</t>
  </si>
  <si>
    <t>Rozdíl</t>
  </si>
  <si>
    <t>Průměrný rozdíl</t>
  </si>
  <si>
    <t>Výběrová směrodatná odchylka rozdílu</t>
  </si>
  <si>
    <t>Počet pozorování v jednom souboru</t>
  </si>
  <si>
    <t>T.DIST.RT</t>
  </si>
  <si>
    <t>TDIST</t>
  </si>
  <si>
    <t>T.TEST</t>
  </si>
  <si>
    <t>TTEST</t>
  </si>
  <si>
    <t>T.INV</t>
  </si>
  <si>
    <t>TINV</t>
  </si>
  <si>
    <t>STDEV.S</t>
  </si>
  <si>
    <t>STDEV</t>
  </si>
  <si>
    <t>t Stat</t>
  </si>
  <si>
    <t>Průměrná hodnota</t>
  </si>
  <si>
    <t>Před změnou</t>
  </si>
  <si>
    <t>Po změně</t>
  </si>
  <si>
    <t>Dvouvýběrový párový t-test na střední hodnotu</t>
  </si>
  <si>
    <t>Stř. hodnota</t>
  </si>
  <si>
    <t>Rozptyl</t>
  </si>
  <si>
    <t>Pozorování</t>
  </si>
  <si>
    <t>Pears. korelace</t>
  </si>
  <si>
    <t>Hyp. rozdíl stř. hodnot</t>
  </si>
  <si>
    <t>P(T&lt;=t) (1)</t>
  </si>
  <si>
    <t>t krit (1)</t>
  </si>
  <si>
    <t>P(T&lt;=t) (2)</t>
  </si>
  <si>
    <t>t krit (2)</t>
  </si>
  <si>
    <t>T.DIST</t>
  </si>
  <si>
    <t>T.DIST.2T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</si>
</sst>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  <xf numFmtId="0" fontId="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</cellStyleXfs>
  <cellXfs count="26">
    <xf numFmtId="0" fontId="0" fillId="0" borderId="0" xfId="0"/>
    <xf numFmtId="0" fontId="4" fillId="0" borderId="0" xfId="0" applyFont="1"/>
    <xf numFmtId="2" fontId="0" fillId="3" borderId="3" xfId="3" applyNumberFormat="1" applyFont="1"/>
    <xf numFmtId="164" fontId="3" fillId="2" borderId="1" xfId="2" applyNumberFormat="1"/>
    <xf numFmtId="1" fontId="0" fillId="3" borderId="3" xfId="3" applyNumberFormat="1" applyFont="1"/>
    <xf numFmtId="0" fontId="4" fillId="0" borderId="0" xfId="0" applyFont="1" applyFill="1" applyBorder="1"/>
    <xf numFmtId="164" fontId="0" fillId="0" borderId="0" xfId="0" applyNumberFormat="1"/>
    <xf numFmtId="0" fontId="5" fillId="0" borderId="0" xfId="4"/>
    <xf numFmtId="0" fontId="0" fillId="0" borderId="0" xfId="0" applyFill="1" applyBorder="1" applyAlignment="1"/>
    <xf numFmtId="0" fontId="0" fillId="0" borderId="4" xfId="0" applyFill="1" applyBorder="1" applyAlignment="1"/>
    <xf numFmtId="0" fontId="6" fillId="0" borderId="5" xfId="0" applyFont="1" applyFill="1" applyBorder="1" applyAlignment="1">
      <alignment horizontal="center"/>
    </xf>
    <xf numFmtId="0" fontId="2" fillId="2" borderId="6" xfId="1" applyBorder="1" applyAlignment="1">
      <alignment horizontal="center"/>
    </xf>
    <xf numFmtId="0" fontId="2" fillId="2" borderId="7" xfId="1" applyBorder="1" applyAlignment="1">
      <alignment horizontal="center"/>
    </xf>
    <xf numFmtId="0" fontId="2" fillId="2" borderId="8" xfId="1" applyBorder="1" applyAlignment="1">
      <alignment horizontal="center"/>
    </xf>
    <xf numFmtId="0" fontId="2" fillId="2" borderId="2" xfId="1" applyAlignment="1">
      <alignment horizontal="center"/>
    </xf>
    <xf numFmtId="166" fontId="0" fillId="0" borderId="0" xfId="0" applyNumberFormat="1"/>
    <xf numFmtId="164" fontId="0" fillId="0" borderId="0" xfId="0" applyNumberFormat="1" applyFill="1" applyBorder="1" applyAlignment="1"/>
    <xf numFmtId="164" fontId="0" fillId="0" borderId="4" xfId="0" applyNumberFormat="1" applyFill="1" applyBorder="1" applyAlignment="1"/>
    <xf numFmtId="0" fontId="7" fillId="4" borderId="0" xfId="5" applyBorder="1" applyAlignment="1"/>
    <xf numFmtId="164" fontId="7" fillId="4" borderId="0" xfId="5" applyNumberFormat="1" applyBorder="1" applyAlignment="1"/>
    <xf numFmtId="0" fontId="8" fillId="5" borderId="0" xfId="6" applyBorder="1" applyAlignment="1"/>
    <xf numFmtId="164" fontId="8" fillId="5" borderId="0" xfId="6" applyNumberFormat="1" applyBorder="1" applyAlignment="1"/>
    <xf numFmtId="0" fontId="9" fillId="6" borderId="0" xfId="7" applyBorder="1" applyAlignment="1"/>
    <xf numFmtId="164" fontId="9" fillId="6" borderId="0" xfId="7" applyNumberFormat="1" applyBorder="1" applyAlignment="1"/>
    <xf numFmtId="0" fontId="7" fillId="4" borderId="4" xfId="5" applyBorder="1" applyAlignment="1"/>
    <xf numFmtId="164" fontId="7" fillId="4" borderId="4" xfId="5" applyNumberFormat="1" applyBorder="1" applyAlignment="1"/>
  </cellXfs>
  <cellStyles count="8">
    <cellStyle name="Neutrální" xfId="7" builtinId="28"/>
    <cellStyle name="Normální" xfId="0" builtinId="0"/>
    <cellStyle name="Poznámka" xfId="3" builtinId="10"/>
    <cellStyle name="Správně" xfId="5" builtinId="26"/>
    <cellStyle name="Špatně" xfId="6" builtinId="27"/>
    <cellStyle name="Výpočet" xfId="2" builtinId="22"/>
    <cellStyle name="Výstup" xfId="1" builtinId="21"/>
    <cellStyle name="Vysvětlující text" xfId="4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workbookViewId="0">
      <selection activeCell="G11" sqref="G11"/>
    </sheetView>
  </sheetViews>
  <sheetFormatPr defaultRowHeight="15" x14ac:dyDescent="0.25"/>
  <cols>
    <col min="1" max="1" width="12.7109375" bestFit="1" customWidth="1"/>
    <col min="2" max="2" width="12" bestFit="1" customWidth="1"/>
    <col min="3" max="3" width="7.28515625" bestFit="1" customWidth="1"/>
    <col min="5" max="5" width="36.140625" bestFit="1" customWidth="1"/>
    <col min="6" max="6" width="9.140625" customWidth="1"/>
    <col min="13" max="13" width="22.28515625" customWidth="1"/>
    <col min="17" max="17" width="17" customWidth="1"/>
    <col min="18" max="18" width="12.42578125" customWidth="1"/>
    <col min="19" max="19" width="12" bestFit="1" customWidth="1"/>
  </cols>
  <sheetData>
    <row r="1" spans="1:15" x14ac:dyDescent="0.25">
      <c r="A1" s="1" t="s">
        <v>20</v>
      </c>
      <c r="B1" s="1" t="s">
        <v>21</v>
      </c>
      <c r="C1" s="1" t="s">
        <v>6</v>
      </c>
      <c r="E1" s="1" t="s">
        <v>2</v>
      </c>
      <c r="F1" s="1" t="s">
        <v>3</v>
      </c>
    </row>
    <row r="2" spans="1:15" x14ac:dyDescent="0.25">
      <c r="A2" s="15">
        <v>101.55503585119732</v>
      </c>
      <c r="B2" s="15">
        <v>101.10503413250262</v>
      </c>
      <c r="C2" s="6">
        <f>A2-B2</f>
        <v>0.45000171869469341</v>
      </c>
      <c r="E2" s="1" t="s">
        <v>9</v>
      </c>
      <c r="F2" s="4">
        <f>COUNT(A2:A21)</f>
        <v>20</v>
      </c>
    </row>
    <row r="3" spans="1:15" x14ac:dyDescent="0.25">
      <c r="A3" s="15">
        <v>100.87214402810787</v>
      </c>
      <c r="B3" s="15">
        <v>99.956070612621261</v>
      </c>
      <c r="C3" s="6">
        <f t="shared" ref="C3:C21" si="0">A3-B3</f>
        <v>0.9160734154866077</v>
      </c>
      <c r="E3" s="1" t="s">
        <v>19</v>
      </c>
      <c r="F3" s="2">
        <f>AVERAGE(A2:A21)</f>
        <v>100.22130745946924</v>
      </c>
      <c r="G3" s="2">
        <f>AVERAGE(B2:B21)</f>
        <v>101.16004520375645</v>
      </c>
    </row>
    <row r="4" spans="1:15" x14ac:dyDescent="0.25">
      <c r="A4" s="15">
        <v>100.97985321190208</v>
      </c>
      <c r="B4" s="15">
        <v>102.62831383931916</v>
      </c>
      <c r="C4" s="6">
        <f t="shared" si="0"/>
        <v>-1.6484606274170801</v>
      </c>
      <c r="E4" s="1" t="s">
        <v>7</v>
      </c>
      <c r="F4" s="2">
        <f>AVERAGE(C2:C21)</f>
        <v>-0.93873774428720935</v>
      </c>
      <c r="M4" t="s">
        <v>22</v>
      </c>
    </row>
    <row r="5" spans="1:15" ht="15.75" thickBot="1" x14ac:dyDescent="0.3">
      <c r="A5" s="15">
        <v>98.487373886746354</v>
      </c>
      <c r="B5" s="15">
        <v>101.34041704566334</v>
      </c>
      <c r="C5" s="6">
        <f t="shared" si="0"/>
        <v>-2.8530431589169893</v>
      </c>
      <c r="E5" s="1" t="s">
        <v>8</v>
      </c>
      <c r="F5" s="2">
        <f>_xlfn.STDEV.S(C2:C21)</f>
        <v>1.746467758124411</v>
      </c>
      <c r="G5" s="2">
        <f>STDEV(C2:C21)</f>
        <v>1.746467758124411</v>
      </c>
    </row>
    <row r="6" spans="1:15" x14ac:dyDescent="0.25">
      <c r="A6" s="15">
        <v>99.485135049326345</v>
      </c>
      <c r="B6" s="15">
        <v>103.58401996688917</v>
      </c>
      <c r="C6" s="6">
        <f t="shared" si="0"/>
        <v>-4.0988849175628275</v>
      </c>
      <c r="F6" s="7" t="s">
        <v>16</v>
      </c>
      <c r="G6" s="7" t="s">
        <v>17</v>
      </c>
      <c r="M6" s="10"/>
      <c r="N6" s="10" t="s">
        <v>20</v>
      </c>
      <c r="O6" s="10" t="s">
        <v>21</v>
      </c>
    </row>
    <row r="7" spans="1:15" x14ac:dyDescent="0.25">
      <c r="A7" s="15">
        <v>100.60416823544074</v>
      </c>
      <c r="B7" s="15">
        <v>99.941179910616484</v>
      </c>
      <c r="C7" s="6">
        <f t="shared" si="0"/>
        <v>0.66298832482425496</v>
      </c>
      <c r="E7" s="1" t="s">
        <v>1</v>
      </c>
      <c r="F7" s="2">
        <v>0.05</v>
      </c>
      <c r="M7" s="8" t="s">
        <v>23</v>
      </c>
      <c r="N7" s="16">
        <v>100.22130745946924</v>
      </c>
      <c r="O7" s="16">
        <v>101.16004520375645</v>
      </c>
    </row>
    <row r="8" spans="1:15" x14ac:dyDescent="0.25">
      <c r="A8" s="15">
        <v>100.86444970293087</v>
      </c>
      <c r="B8" s="15">
        <v>99.145030986052006</v>
      </c>
      <c r="C8" s="6">
        <f t="shared" si="0"/>
        <v>1.7194187168788631</v>
      </c>
      <c r="M8" s="8" t="s">
        <v>24</v>
      </c>
      <c r="N8" s="16">
        <v>0.84558601352978968</v>
      </c>
      <c r="O8" s="16">
        <v>1.6039502561868013</v>
      </c>
    </row>
    <row r="9" spans="1:15" x14ac:dyDescent="0.25">
      <c r="A9" s="15">
        <v>100.58735849961522</v>
      </c>
      <c r="B9" s="15">
        <v>101.62793560573482</v>
      </c>
      <c r="C9" s="6">
        <f t="shared" si="0"/>
        <v>-1.0405771061195992</v>
      </c>
      <c r="E9" s="1" t="s">
        <v>5</v>
      </c>
      <c r="F9" s="3">
        <f>_xlfn.T.INV(F7,F2-1)</f>
        <v>-1.7291328115213698</v>
      </c>
      <c r="G9" s="3">
        <f>-TINV(2*F7,F2-1)</f>
        <v>-1.7291328115213698</v>
      </c>
      <c r="M9" s="8" t="s">
        <v>25</v>
      </c>
      <c r="N9" s="8">
        <v>20</v>
      </c>
      <c r="O9" s="8">
        <v>20</v>
      </c>
    </row>
    <row r="10" spans="1:15" x14ac:dyDescent="0.25">
      <c r="A10" s="15">
        <v>99.756687429908197</v>
      </c>
      <c r="B10" s="15">
        <v>102.37755705509335</v>
      </c>
      <c r="C10" s="6">
        <f t="shared" si="0"/>
        <v>-2.6208696251851507</v>
      </c>
      <c r="E10" s="5"/>
      <c r="F10" s="7" t="s">
        <v>14</v>
      </c>
      <c r="G10" s="7" t="s">
        <v>15</v>
      </c>
      <c r="M10" s="8" t="s">
        <v>26</v>
      </c>
      <c r="N10" s="16">
        <v>-0.25786396128985029</v>
      </c>
      <c r="O10" s="8"/>
    </row>
    <row r="11" spans="1:15" x14ac:dyDescent="0.25">
      <c r="A11" s="15">
        <v>101.3669659892912</v>
      </c>
      <c r="B11" s="15">
        <v>102.05962499219459</v>
      </c>
      <c r="C11" s="6">
        <f t="shared" si="0"/>
        <v>-0.69265900290338323</v>
      </c>
      <c r="M11" s="8" t="s">
        <v>27</v>
      </c>
      <c r="N11" s="8">
        <v>0</v>
      </c>
      <c r="O11" s="8"/>
    </row>
    <row r="12" spans="1:15" x14ac:dyDescent="0.25">
      <c r="A12" s="15">
        <v>100.48762899496069</v>
      </c>
      <c r="B12" s="15">
        <v>99.141602191026323</v>
      </c>
      <c r="C12" s="6">
        <f t="shared" si="0"/>
        <v>1.3460268039343646</v>
      </c>
      <c r="E12" s="1" t="s">
        <v>0</v>
      </c>
      <c r="F12" s="3">
        <f>$F$4/$F$5*SQRT(F2)</f>
        <v>-2.4038020736498305</v>
      </c>
      <c r="G12" s="3">
        <f>$F$4/$G$5*SQRT(F2)</f>
        <v>-2.4038020736498305</v>
      </c>
      <c r="M12" s="8" t="s">
        <v>6</v>
      </c>
      <c r="N12" s="8">
        <v>19</v>
      </c>
      <c r="O12" s="8"/>
    </row>
    <row r="13" spans="1:15" x14ac:dyDescent="0.25">
      <c r="A13" s="15">
        <v>98.102339304750785</v>
      </c>
      <c r="B13" s="15">
        <v>101.51189772420912</v>
      </c>
      <c r="C13" s="6">
        <f t="shared" si="0"/>
        <v>-3.4095584194583353</v>
      </c>
      <c r="E13" s="5" t="s">
        <v>4</v>
      </c>
      <c r="F13" s="3">
        <f>_xlfn.T.DIST(F12,F2-1,TRUE)</f>
        <v>1.3296933788197332E-2</v>
      </c>
      <c r="G13" s="3">
        <f>IF(G12&lt;0,TDIST(-G12,F2-1,1),1-TDIST(G12,F2-1,1))</f>
        <v>1.3296933788197332E-2</v>
      </c>
      <c r="H13" s="3">
        <f>IF(F12&lt;0,_xlfn.T.TEST(A2:A21,B2:B21,1,1),1-_xlfn.T.TEST(A2:A21,B2:B21,1,1))</f>
        <v>1.3296933788197327E-2</v>
      </c>
      <c r="I13" s="3">
        <f>IF(G12&lt;0,TTEST(A2:A21,B2:B21,1,1),1-TTEST(A2:A21,B2:B21,1,1))</f>
        <v>1.3296933788197327E-2</v>
      </c>
      <c r="M13" s="18" t="s">
        <v>18</v>
      </c>
      <c r="N13" s="19">
        <v>-2.4038020736498309</v>
      </c>
      <c r="O13" s="8"/>
    </row>
    <row r="14" spans="1:15" x14ac:dyDescent="0.25">
      <c r="A14" s="15">
        <v>100.86489421846636</v>
      </c>
      <c r="B14" s="15">
        <v>99.679081727459561</v>
      </c>
      <c r="C14" s="6">
        <f t="shared" si="0"/>
        <v>1.1858124910068</v>
      </c>
      <c r="E14" s="5"/>
      <c r="F14" s="7" t="s">
        <v>32</v>
      </c>
      <c r="G14" s="7" t="s">
        <v>11</v>
      </c>
      <c r="H14" s="7" t="s">
        <v>12</v>
      </c>
      <c r="I14" s="7" t="s">
        <v>13</v>
      </c>
      <c r="M14" s="18" t="s">
        <v>28</v>
      </c>
      <c r="N14" s="19">
        <v>1.3296933788197306E-2</v>
      </c>
      <c r="O14" s="8"/>
    </row>
    <row r="15" spans="1:15" x14ac:dyDescent="0.25">
      <c r="A15" s="15">
        <v>99.19727315500495</v>
      </c>
      <c r="B15" s="15">
        <v>100.54934992274502</v>
      </c>
      <c r="C15" s="6">
        <f t="shared" si="0"/>
        <v>-1.3520767677400727</v>
      </c>
      <c r="M15" s="22" t="s">
        <v>29</v>
      </c>
      <c r="N15" s="23">
        <v>1.7291328115213698</v>
      </c>
      <c r="O15" s="8"/>
    </row>
    <row r="16" spans="1:15" x14ac:dyDescent="0.25">
      <c r="A16" s="15">
        <v>101.02434341897606</v>
      </c>
      <c r="B16" s="15">
        <v>99.482553564826958</v>
      </c>
      <c r="C16" s="6">
        <f t="shared" si="0"/>
        <v>1.5417898541491013</v>
      </c>
      <c r="E16" s="11" t="str">
        <f>IF(F13&gt;F7,"Nezamítáme nulovou hypotézu","Zamítáme nulovou hypotézu")</f>
        <v>Zamítáme nulovou hypotézu</v>
      </c>
      <c r="F16" s="12"/>
      <c r="G16" s="12"/>
      <c r="H16" s="12"/>
      <c r="I16" s="13"/>
      <c r="M16" s="8" t="s">
        <v>30</v>
      </c>
      <c r="N16" s="16">
        <v>2.6593867576394613E-2</v>
      </c>
      <c r="O16" s="8"/>
    </row>
    <row r="17" spans="1:15" ht="15.75" thickBot="1" x14ac:dyDescent="0.3">
      <c r="A17" s="15">
        <v>100.53303097047319</v>
      </c>
      <c r="B17" s="15">
        <v>102.25449560073321</v>
      </c>
      <c r="C17" s="6">
        <f t="shared" si="0"/>
        <v>-1.7214646302600158</v>
      </c>
      <c r="M17" s="9" t="s">
        <v>31</v>
      </c>
      <c r="N17" s="17">
        <v>2.0930240544083096</v>
      </c>
      <c r="O17" s="9"/>
    </row>
    <row r="18" spans="1:15" x14ac:dyDescent="0.25">
      <c r="A18" s="15">
        <v>99.750616552773863</v>
      </c>
      <c r="B18" s="15">
        <v>101.50971948439837</v>
      </c>
      <c r="C18" s="6">
        <f t="shared" si="0"/>
        <v>-1.7591029316245113</v>
      </c>
    </row>
    <row r="19" spans="1:15" x14ac:dyDescent="0.25">
      <c r="A19" s="15">
        <v>99.569160991086392</v>
      </c>
      <c r="B19" s="15">
        <v>101.34212007449241</v>
      </c>
      <c r="C19" s="6">
        <f t="shared" si="0"/>
        <v>-1.7729590834060218</v>
      </c>
    </row>
    <row r="20" spans="1:15" x14ac:dyDescent="0.25">
      <c r="A20" s="15">
        <v>99.94631025401759</v>
      </c>
      <c r="B20" s="15">
        <v>101.42656211007852</v>
      </c>
      <c r="C20" s="6">
        <f t="shared" si="0"/>
        <v>-1.4802518560609315</v>
      </c>
    </row>
    <row r="21" spans="1:15" x14ac:dyDescent="0.25">
      <c r="A21" s="15">
        <v>100.39137944440881</v>
      </c>
      <c r="B21" s="15">
        <v>102.53833752847277</v>
      </c>
      <c r="C21" s="6">
        <f t="shared" si="0"/>
        <v>-2.1469580840639537</v>
      </c>
    </row>
  </sheetData>
  <mergeCells count="1">
    <mergeCell ref="E16:I16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2EF4-65B3-4EBF-870B-C3B0BA20AA2D}">
  <dimension ref="A1:O21"/>
  <sheetViews>
    <sheetView workbookViewId="0">
      <selection activeCell="E16" sqref="E16:I16"/>
    </sheetView>
  </sheetViews>
  <sheetFormatPr defaultRowHeight="15" x14ac:dyDescent="0.25"/>
  <cols>
    <col min="1" max="1" width="12.7109375" bestFit="1" customWidth="1"/>
    <col min="2" max="2" width="12" bestFit="1" customWidth="1"/>
    <col min="3" max="3" width="7.28515625" bestFit="1" customWidth="1"/>
    <col min="5" max="5" width="36.140625" bestFit="1" customWidth="1"/>
    <col min="6" max="6" width="9.140625" customWidth="1"/>
    <col min="13" max="13" width="22.28515625" customWidth="1"/>
    <col min="14" max="14" width="13" bestFit="1" customWidth="1"/>
    <col min="17" max="17" width="17" customWidth="1"/>
    <col min="18" max="18" width="12.42578125" customWidth="1"/>
    <col min="19" max="19" width="12" bestFit="1" customWidth="1"/>
  </cols>
  <sheetData>
    <row r="1" spans="1:15" x14ac:dyDescent="0.25">
      <c r="A1" s="1" t="s">
        <v>20</v>
      </c>
      <c r="B1" s="1" t="s">
        <v>21</v>
      </c>
      <c r="C1" s="1" t="s">
        <v>6</v>
      </c>
      <c r="E1" s="1" t="s">
        <v>2</v>
      </c>
      <c r="F1" s="1" t="s">
        <v>3</v>
      </c>
    </row>
    <row r="2" spans="1:15" x14ac:dyDescent="0.25">
      <c r="A2" s="6">
        <v>13.925328554832959</v>
      </c>
      <c r="B2" s="6">
        <v>13.416493554032058</v>
      </c>
      <c r="C2" s="6">
        <f>A2-B2</f>
        <v>0.50883500080090016</v>
      </c>
      <c r="E2" s="1" t="s">
        <v>9</v>
      </c>
      <c r="F2" s="4">
        <f>COUNT(A2:A21)</f>
        <v>20</v>
      </c>
    </row>
    <row r="3" spans="1:15" x14ac:dyDescent="0.25">
      <c r="A3" s="6">
        <v>13.513286527668242</v>
      </c>
      <c r="B3" s="6">
        <v>16.740575044095749</v>
      </c>
      <c r="C3" s="6">
        <f t="shared" ref="C3:C21" si="0">A3-B3</f>
        <v>-3.2272885164275067</v>
      </c>
      <c r="E3" s="1" t="s">
        <v>19</v>
      </c>
      <c r="F3" s="2">
        <f>AVERAGE(A2:A21)</f>
        <v>13.769117553365504</v>
      </c>
      <c r="G3" s="2">
        <f>AVERAGE(B2:B21)</f>
        <v>15.325586768212816</v>
      </c>
    </row>
    <row r="4" spans="1:15" x14ac:dyDescent="0.25">
      <c r="A4" s="6">
        <v>18.642553565441631</v>
      </c>
      <c r="B4" s="6">
        <v>15.173019998328527</v>
      </c>
      <c r="C4" s="6">
        <f t="shared" si="0"/>
        <v>3.4695335671131033</v>
      </c>
      <c r="E4" s="1" t="s">
        <v>7</v>
      </c>
      <c r="F4" s="2">
        <f>AVERAGE(C2:C21)</f>
        <v>-1.5564692148473114</v>
      </c>
      <c r="M4" t="s">
        <v>22</v>
      </c>
    </row>
    <row r="5" spans="1:15" ht="15.75" thickBot="1" x14ac:dyDescent="0.3">
      <c r="A5" s="6">
        <v>16.670442770773661</v>
      </c>
      <c r="B5" s="6">
        <v>17.66375764113036</v>
      </c>
      <c r="C5" s="6">
        <f t="shared" si="0"/>
        <v>-0.99331487035669852</v>
      </c>
      <c r="E5" s="1" t="s">
        <v>8</v>
      </c>
      <c r="F5" s="2">
        <f>_xlfn.STDEV.S(C2:C21)</f>
        <v>3.5263327629626273</v>
      </c>
      <c r="G5" s="2">
        <f>STDEV(C2:C21)</f>
        <v>3.5263327629626273</v>
      </c>
    </row>
    <row r="6" spans="1:15" x14ac:dyDescent="0.25">
      <c r="A6" s="6">
        <v>12.062664078839589</v>
      </c>
      <c r="B6" s="6">
        <v>16.421158231096342</v>
      </c>
      <c r="C6" s="6">
        <f t="shared" si="0"/>
        <v>-4.3584941522567533</v>
      </c>
      <c r="F6" s="7" t="s">
        <v>16</v>
      </c>
      <c r="G6" s="7" t="s">
        <v>17</v>
      </c>
      <c r="M6" s="10"/>
      <c r="N6" s="10" t="s">
        <v>20</v>
      </c>
      <c r="O6" s="10" t="s">
        <v>21</v>
      </c>
    </row>
    <row r="7" spans="1:15" x14ac:dyDescent="0.25">
      <c r="A7" s="6">
        <v>13.396408500411781</v>
      </c>
      <c r="B7" s="6">
        <v>17.442545792291639</v>
      </c>
      <c r="C7" s="6">
        <f t="shared" si="0"/>
        <v>-4.0461372918798588</v>
      </c>
      <c r="E7" s="1" t="s">
        <v>1</v>
      </c>
      <c r="F7" s="2">
        <v>0.05</v>
      </c>
      <c r="M7" s="8" t="s">
        <v>23</v>
      </c>
      <c r="N7" s="16">
        <v>13.769117553365504</v>
      </c>
      <c r="O7" s="16">
        <v>15.325586768212816</v>
      </c>
    </row>
    <row r="8" spans="1:15" x14ac:dyDescent="0.25">
      <c r="A8" s="6">
        <v>12.948278860349092</v>
      </c>
      <c r="B8" s="6">
        <v>16.412945493939333</v>
      </c>
      <c r="C8" s="6">
        <f t="shared" si="0"/>
        <v>-3.464666633590241</v>
      </c>
      <c r="M8" s="8" t="s">
        <v>24</v>
      </c>
      <c r="N8" s="16">
        <v>8.4594259232588378</v>
      </c>
      <c r="O8" s="16">
        <v>4.1575134589114127</v>
      </c>
    </row>
    <row r="9" spans="1:15" x14ac:dyDescent="0.25">
      <c r="A9" s="6">
        <v>15.83465010902728</v>
      </c>
      <c r="B9" s="6">
        <v>17.045926521532238</v>
      </c>
      <c r="C9" s="6">
        <f t="shared" si="0"/>
        <v>-1.211276412504958</v>
      </c>
      <c r="E9" s="1" t="s">
        <v>5</v>
      </c>
      <c r="F9" s="3">
        <f>_xlfn.T.INV(1-F7,F2-1)</f>
        <v>1.7291328115213698</v>
      </c>
      <c r="G9" s="3">
        <f>TINV(2*F7,F2-1)</f>
        <v>1.7291328115213698</v>
      </c>
      <c r="M9" s="8" t="s">
        <v>25</v>
      </c>
      <c r="N9" s="8">
        <v>20</v>
      </c>
      <c r="O9" s="8">
        <v>20</v>
      </c>
    </row>
    <row r="10" spans="1:15" x14ac:dyDescent="0.25">
      <c r="A10" s="6">
        <v>12.232880559749901</v>
      </c>
      <c r="B10" s="6">
        <v>19.290664037398528</v>
      </c>
      <c r="C10" s="6">
        <f t="shared" si="0"/>
        <v>-7.057783477648627</v>
      </c>
      <c r="E10" s="5"/>
      <c r="F10" s="7" t="s">
        <v>14</v>
      </c>
      <c r="G10" s="7" t="s">
        <v>15</v>
      </c>
      <c r="M10" s="8" t="s">
        <v>26</v>
      </c>
      <c r="N10" s="16">
        <v>1.5337519276495213E-2</v>
      </c>
      <c r="O10" s="8"/>
    </row>
    <row r="11" spans="1:15" x14ac:dyDescent="0.25">
      <c r="A11" s="6">
        <v>13.942685124347918</v>
      </c>
      <c r="B11" s="6">
        <v>13.344543428174802</v>
      </c>
      <c r="C11" s="6">
        <f t="shared" si="0"/>
        <v>0.59814169617311563</v>
      </c>
      <c r="M11" s="8" t="s">
        <v>27</v>
      </c>
      <c r="N11" s="8">
        <v>0</v>
      </c>
      <c r="O11" s="8"/>
    </row>
    <row r="12" spans="1:15" x14ac:dyDescent="0.25">
      <c r="A12" s="6">
        <v>14.745991772215348</v>
      </c>
      <c r="B12" s="6">
        <v>14.839851625438314</v>
      </c>
      <c r="C12" s="6">
        <f t="shared" si="0"/>
        <v>-9.3859853222966194E-2</v>
      </c>
      <c r="E12" s="1" t="s">
        <v>0</v>
      </c>
      <c r="F12" s="3">
        <f>$F$4/$F$5*SQRT(F2)</f>
        <v>-1.9739322424922263</v>
      </c>
      <c r="H12" s="3">
        <f>$F$4/$G$5*SQRT(F2)</f>
        <v>-1.9739322424922263</v>
      </c>
      <c r="M12" s="8" t="s">
        <v>6</v>
      </c>
      <c r="N12" s="8">
        <v>19</v>
      </c>
      <c r="O12" s="8"/>
    </row>
    <row r="13" spans="1:15" x14ac:dyDescent="0.25">
      <c r="A13" s="6">
        <v>10.292137100477703</v>
      </c>
      <c r="B13" s="6">
        <v>13.07886752023478</v>
      </c>
      <c r="C13" s="6">
        <f t="shared" si="0"/>
        <v>-2.7867304197570775</v>
      </c>
      <c r="E13" s="5" t="s">
        <v>4</v>
      </c>
      <c r="F13" s="3">
        <f>_xlfn.T.DIST.RT(F12,F2-1)</f>
        <v>0.96844511816740986</v>
      </c>
      <c r="G13" s="3">
        <f>1-_xlfn.T.DIST(F12,F2-1,TRUE)</f>
        <v>0.96844511816740986</v>
      </c>
      <c r="H13" s="3">
        <f>IF(H12&gt;0,TDIST(H12,F2-1,1),1-TDIST(-H12,F2-1,1))</f>
        <v>0.96844511816740986</v>
      </c>
      <c r="I13" s="3">
        <f>IF(F12&gt;0,_xlfn.T.TEST(A2:A21,B2:B21,1,1),1-_xlfn.T.TEST(A2:A21,B2:B21,1,1))</f>
        <v>0.96844511816740986</v>
      </c>
      <c r="J13" s="3">
        <f>IF(H12&gt;0, TTEST(A2:A21,B2:B21,1,1),1- TTEST(A2:A21,B2:B21,1,1))</f>
        <v>0.96844511816740986</v>
      </c>
      <c r="M13" s="18" t="s">
        <v>18</v>
      </c>
      <c r="N13" s="19">
        <v>-1.9739322424922263</v>
      </c>
      <c r="O13" s="8"/>
    </row>
    <row r="14" spans="1:15" x14ac:dyDescent="0.25">
      <c r="A14" s="6">
        <v>19.974367584509309</v>
      </c>
      <c r="B14" s="6">
        <v>11.438141351973172</v>
      </c>
      <c r="C14" s="6">
        <f t="shared" si="0"/>
        <v>8.5362262325361371</v>
      </c>
      <c r="E14" s="5"/>
      <c r="F14" s="7" t="s">
        <v>10</v>
      </c>
      <c r="G14" s="7" t="s">
        <v>32</v>
      </c>
      <c r="H14" s="7" t="s">
        <v>11</v>
      </c>
      <c r="I14" s="7" t="s">
        <v>12</v>
      </c>
      <c r="J14" s="7" t="s">
        <v>13</v>
      </c>
      <c r="M14" s="20" t="s">
        <v>28</v>
      </c>
      <c r="N14" s="21">
        <v>3.1554881832590122E-2</v>
      </c>
      <c r="O14" s="19">
        <f>1-N14</f>
        <v>0.96844511816740986</v>
      </c>
    </row>
    <row r="15" spans="1:15" x14ac:dyDescent="0.25">
      <c r="A15" s="6">
        <v>8.0013291304931045</v>
      </c>
      <c r="B15" s="6">
        <v>13.852078988420544</v>
      </c>
      <c r="C15" s="6">
        <f t="shared" si="0"/>
        <v>-5.8507498579274397</v>
      </c>
      <c r="M15" s="18" t="s">
        <v>29</v>
      </c>
      <c r="N15" s="19">
        <v>1.7291328115213698</v>
      </c>
      <c r="O15" s="8"/>
    </row>
    <row r="16" spans="1:15" x14ac:dyDescent="0.25">
      <c r="A16" s="6">
        <v>12.483826064126333</v>
      </c>
      <c r="B16" s="6">
        <v>17.022529770329129</v>
      </c>
      <c r="C16" s="6">
        <f t="shared" si="0"/>
        <v>-4.5387037062027957</v>
      </c>
      <c r="E16" s="11" t="str">
        <f>IF(F13&gt;F7,"Nezamítáme nulovou hypotézu","Zamítáme nulovou hypotézu")</f>
        <v>Nezamítáme nulovou hypotézu</v>
      </c>
      <c r="F16" s="12"/>
      <c r="G16" s="12"/>
      <c r="H16" s="12"/>
      <c r="I16" s="13"/>
      <c r="M16" s="8" t="s">
        <v>30</v>
      </c>
      <c r="N16" s="16">
        <v>6.3109763665180243E-2</v>
      </c>
      <c r="O16" s="8"/>
    </row>
    <row r="17" spans="1:15" ht="15.75" thickBot="1" x14ac:dyDescent="0.3">
      <c r="A17" s="6">
        <v>11.919207205792191</v>
      </c>
      <c r="B17" s="6">
        <v>13.078021690162132</v>
      </c>
      <c r="C17" s="6">
        <f t="shared" si="0"/>
        <v>-1.1588144843699411</v>
      </c>
      <c r="M17" s="9" t="s">
        <v>31</v>
      </c>
      <c r="N17" s="17">
        <v>2.0930240544083096</v>
      </c>
      <c r="O17" s="9"/>
    </row>
    <row r="18" spans="1:15" x14ac:dyDescent="0.25">
      <c r="A18" s="6">
        <v>11.065621417073999</v>
      </c>
      <c r="B18" s="6">
        <v>13.360020754262223</v>
      </c>
      <c r="C18" s="6">
        <f t="shared" si="0"/>
        <v>-2.2943993371882243</v>
      </c>
    </row>
    <row r="19" spans="1:15" x14ac:dyDescent="0.25">
      <c r="A19" s="6">
        <v>15.485312057207921</v>
      </c>
      <c r="B19" s="6">
        <v>17.200713424826972</v>
      </c>
      <c r="C19" s="6">
        <f t="shared" si="0"/>
        <v>-1.7154013676190516</v>
      </c>
    </row>
    <row r="20" spans="1:15" x14ac:dyDescent="0.25">
      <c r="A20" s="6">
        <v>17.097194737871177</v>
      </c>
      <c r="B20" s="6">
        <v>14.995982307154918</v>
      </c>
      <c r="C20" s="6">
        <f t="shared" si="0"/>
        <v>2.1012124307162594</v>
      </c>
    </row>
    <row r="21" spans="1:15" x14ac:dyDescent="0.25">
      <c r="A21" s="6">
        <v>11.148185346100945</v>
      </c>
      <c r="B21" s="6">
        <v>14.693898189434549</v>
      </c>
      <c r="C21" s="6">
        <f t="shared" si="0"/>
        <v>-3.5457128433336038</v>
      </c>
    </row>
  </sheetData>
  <mergeCells count="1">
    <mergeCell ref="E16:I1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8AF9-949B-4D87-8C3C-34D78A5CB55E}">
  <dimension ref="A1:O21"/>
  <sheetViews>
    <sheetView tabSelected="1" workbookViewId="0">
      <selection activeCell="H15" sqref="H15"/>
    </sheetView>
  </sheetViews>
  <sheetFormatPr defaultRowHeight="15" x14ac:dyDescent="0.25"/>
  <cols>
    <col min="1" max="1" width="12.7109375" bestFit="1" customWidth="1"/>
    <col min="2" max="2" width="12" bestFit="1" customWidth="1"/>
    <col min="3" max="3" width="8.28515625" bestFit="1" customWidth="1"/>
    <col min="5" max="5" width="36.140625" bestFit="1" customWidth="1"/>
    <col min="6" max="6" width="9.140625" customWidth="1"/>
    <col min="13" max="13" width="22.28515625" customWidth="1"/>
    <col min="14" max="14" width="13" bestFit="1" customWidth="1"/>
    <col min="17" max="17" width="17" customWidth="1"/>
    <col min="18" max="18" width="12.42578125" customWidth="1"/>
    <col min="19" max="19" width="12" bestFit="1" customWidth="1"/>
  </cols>
  <sheetData>
    <row r="1" spans="1:15" x14ac:dyDescent="0.25">
      <c r="A1" s="1" t="s">
        <v>20</v>
      </c>
      <c r="B1" s="1" t="s">
        <v>21</v>
      </c>
      <c r="C1" s="1" t="s">
        <v>6</v>
      </c>
      <c r="E1" s="1" t="s">
        <v>2</v>
      </c>
      <c r="F1" s="1" t="s">
        <v>3</v>
      </c>
    </row>
    <row r="2" spans="1:15" x14ac:dyDescent="0.25">
      <c r="A2">
        <v>200.10409848982817</v>
      </c>
      <c r="B2">
        <v>200.33181539340876</v>
      </c>
      <c r="C2" s="6">
        <f>A2-B2</f>
        <v>-0.22771690358058549</v>
      </c>
      <c r="E2" s="1" t="s">
        <v>9</v>
      </c>
      <c r="F2" s="4">
        <f>COUNT(A2:A21)</f>
        <v>20</v>
      </c>
    </row>
    <row r="3" spans="1:15" x14ac:dyDescent="0.25">
      <c r="A3">
        <v>201.2428347417881</v>
      </c>
      <c r="B3">
        <v>206.68025439456687</v>
      </c>
      <c r="C3" s="6">
        <f t="shared" ref="C3:C21" si="0">A3-B3</f>
        <v>-5.4374196527787717</v>
      </c>
      <c r="E3" s="1" t="s">
        <v>19</v>
      </c>
      <c r="F3" s="2">
        <f>AVERAGE(A2:A21)</f>
        <v>200.3159993866575</v>
      </c>
      <c r="G3" s="2">
        <f>AVERAGE(B2:B21)</f>
        <v>202.92425506434301</v>
      </c>
    </row>
    <row r="4" spans="1:15" x14ac:dyDescent="0.25">
      <c r="A4">
        <v>198.0452253112162</v>
      </c>
      <c r="B4">
        <v>201.6711259225558</v>
      </c>
      <c r="C4" s="6">
        <f t="shared" si="0"/>
        <v>-3.6259006113396026</v>
      </c>
      <c r="E4" s="1" t="s">
        <v>7</v>
      </c>
      <c r="F4" s="2">
        <f>AVERAGE(C2:C21)</f>
        <v>-2.6082556776855199</v>
      </c>
      <c r="M4" t="s">
        <v>22</v>
      </c>
    </row>
    <row r="5" spans="1:15" ht="15.75" thickBot="1" x14ac:dyDescent="0.3">
      <c r="A5">
        <v>200.70466512624989</v>
      </c>
      <c r="B5">
        <v>205.15323098018416</v>
      </c>
      <c r="C5" s="6">
        <f t="shared" si="0"/>
        <v>-4.4485658539342694</v>
      </c>
      <c r="E5" s="1" t="s">
        <v>8</v>
      </c>
      <c r="F5" s="2">
        <f>_xlfn.STDEV.S(C2:C21)</f>
        <v>4.9579469989934202</v>
      </c>
      <c r="G5" s="2">
        <f>STDEV(C2:C21)</f>
        <v>4.9579469989934202</v>
      </c>
    </row>
    <row r="6" spans="1:15" x14ac:dyDescent="0.25">
      <c r="A6">
        <v>201.53935616253875</v>
      </c>
      <c r="B6">
        <v>203.13441194823827</v>
      </c>
      <c r="C6" s="6">
        <f t="shared" si="0"/>
        <v>-1.5950557856995147</v>
      </c>
      <c r="F6" s="7" t="s">
        <v>16</v>
      </c>
      <c r="G6" s="7" t="s">
        <v>17</v>
      </c>
      <c r="M6" s="10"/>
      <c r="N6" s="10" t="s">
        <v>20</v>
      </c>
      <c r="O6" s="10" t="s">
        <v>21</v>
      </c>
    </row>
    <row r="7" spans="1:15" x14ac:dyDescent="0.25">
      <c r="A7">
        <v>204.3640602598316</v>
      </c>
      <c r="B7">
        <v>204.10801693153917</v>
      </c>
      <c r="C7" s="6">
        <f t="shared" si="0"/>
        <v>0.25604332829243504</v>
      </c>
      <c r="E7" s="1" t="s">
        <v>1</v>
      </c>
      <c r="F7" s="2">
        <v>0.05</v>
      </c>
      <c r="M7" s="8" t="s">
        <v>23</v>
      </c>
      <c r="N7" s="16">
        <v>200.3159993866575</v>
      </c>
      <c r="O7" s="16">
        <v>202.92425506434301</v>
      </c>
    </row>
    <row r="8" spans="1:15" x14ac:dyDescent="0.25">
      <c r="A8">
        <v>201.43606257552165</v>
      </c>
      <c r="B8">
        <v>206.94688186133862</v>
      </c>
      <c r="C8" s="6">
        <f t="shared" si="0"/>
        <v>-5.5108192858169787</v>
      </c>
      <c r="M8" s="8" t="s">
        <v>24</v>
      </c>
      <c r="N8" s="16">
        <v>11.875772616210332</v>
      </c>
      <c r="O8" s="16">
        <v>10.89693214396431</v>
      </c>
    </row>
    <row r="9" spans="1:15" x14ac:dyDescent="0.25">
      <c r="A9">
        <v>197.53017618786544</v>
      </c>
      <c r="B9">
        <v>201.2081124016986</v>
      </c>
      <c r="C9" s="6">
        <f t="shared" si="0"/>
        <v>-3.6779362138331635</v>
      </c>
      <c r="E9" s="1" t="s">
        <v>5</v>
      </c>
      <c r="F9" s="3">
        <f>_xlfn.T.INV(F7/2,F2-1)</f>
        <v>-2.0930240544083096</v>
      </c>
      <c r="G9" s="3">
        <f>-TINV(F7,F2-1)</f>
        <v>-2.0930240544083096</v>
      </c>
      <c r="M9" s="8" t="s">
        <v>25</v>
      </c>
      <c r="N9" s="8">
        <v>20</v>
      </c>
      <c r="O9" s="8">
        <v>20</v>
      </c>
    </row>
    <row r="10" spans="1:15" x14ac:dyDescent="0.25">
      <c r="A10">
        <v>202.58036834566155</v>
      </c>
      <c r="B10">
        <v>208.9425292420201</v>
      </c>
      <c r="C10" s="6">
        <f t="shared" si="0"/>
        <v>-6.3621608963585459</v>
      </c>
      <c r="F10" s="3">
        <f>_xlfn.T.INV(1-F7/2,F2-1)</f>
        <v>2.0930240544083087</v>
      </c>
      <c r="G10" s="3">
        <f>TINV(F7,F2-1)</f>
        <v>2.0930240544083096</v>
      </c>
      <c r="M10" s="8" t="s">
        <v>26</v>
      </c>
      <c r="N10" s="16">
        <v>-7.9490192066795112E-2</v>
      </c>
      <c r="O10" s="8"/>
    </row>
    <row r="11" spans="1:15" x14ac:dyDescent="0.25">
      <c r="A11">
        <v>195.25642124353908</v>
      </c>
      <c r="B11">
        <v>199.58258730050875</v>
      </c>
      <c r="C11" s="6">
        <f t="shared" si="0"/>
        <v>-4.3261660569696687</v>
      </c>
      <c r="E11" s="5"/>
      <c r="F11" s="7" t="s">
        <v>14</v>
      </c>
      <c r="G11" s="7" t="s">
        <v>15</v>
      </c>
      <c r="M11" s="8" t="s">
        <v>27</v>
      </c>
      <c r="N11" s="8">
        <v>0</v>
      </c>
      <c r="O11" s="8"/>
    </row>
    <row r="12" spans="1:15" x14ac:dyDescent="0.25">
      <c r="A12">
        <v>195.71061152892071</v>
      </c>
      <c r="B12">
        <v>201.98555643085274</v>
      </c>
      <c r="C12" s="6">
        <f t="shared" si="0"/>
        <v>-6.2749449019320309</v>
      </c>
      <c r="M12" s="8" t="s">
        <v>6</v>
      </c>
      <c r="N12" s="8">
        <v>19</v>
      </c>
      <c r="O12" s="8"/>
    </row>
    <row r="13" spans="1:15" x14ac:dyDescent="0.25">
      <c r="A13">
        <v>202.22149083128897</v>
      </c>
      <c r="B13">
        <v>204.53857172335847</v>
      </c>
      <c r="C13" s="6">
        <f t="shared" si="0"/>
        <v>-2.3170808920694981</v>
      </c>
      <c r="E13" s="1" t="s">
        <v>0</v>
      </c>
      <c r="F13" s="3">
        <f>$F$4/$F$5*SQRT(F2)</f>
        <v>-2.3526822691685427</v>
      </c>
      <c r="H13" s="3">
        <f>$F$4/$G$5*SQRT(F2)</f>
        <v>-2.3526822691685427</v>
      </c>
      <c r="M13" s="18" t="s">
        <v>18</v>
      </c>
      <c r="N13" s="19">
        <v>-2.3526822691685432</v>
      </c>
      <c r="O13" s="8"/>
    </row>
    <row r="14" spans="1:15" x14ac:dyDescent="0.25">
      <c r="A14">
        <v>198.68755821808008</v>
      </c>
      <c r="B14">
        <v>204.3392627806752</v>
      </c>
      <c r="C14" s="6">
        <f t="shared" si="0"/>
        <v>-5.6517045625951141</v>
      </c>
      <c r="E14" s="5" t="s">
        <v>4</v>
      </c>
      <c r="F14" s="3">
        <f>_xlfn.T.DIST.2T(ABS(F13),F2-1)</f>
        <v>2.9567423842770675E-2</v>
      </c>
      <c r="G14" s="3">
        <f>2*MIN(_xlfn.T.DIST(F13,F2-1,TRUE),1-_xlfn.T.DIST(F13,F2-1,TRUE))</f>
        <v>2.9567423842770675E-2</v>
      </c>
      <c r="H14" s="3">
        <f>TDIST(ABS(H13),F2-1,2)</f>
        <v>2.9567423842770675E-2</v>
      </c>
      <c r="I14" s="3">
        <f>_xlfn.T.TEST(A2:A21,B2:B21,2,1)</f>
        <v>2.9567423842770675E-2</v>
      </c>
      <c r="J14" s="3">
        <f>TTEST(A2:A21,B2:B21,2,1)</f>
        <v>2.9567423842770675E-2</v>
      </c>
      <c r="M14" s="8" t="s">
        <v>28</v>
      </c>
      <c r="N14" s="16">
        <v>1.4783711921385341E-2</v>
      </c>
      <c r="O14" s="8"/>
    </row>
    <row r="15" spans="1:15" x14ac:dyDescent="0.25">
      <c r="A15">
        <v>208.51898221299052</v>
      </c>
      <c r="B15">
        <v>197.4529372442048</v>
      </c>
      <c r="C15" s="6">
        <f t="shared" si="0"/>
        <v>11.066044968785718</v>
      </c>
      <c r="E15" s="5"/>
      <c r="F15" s="7" t="s">
        <v>33</v>
      </c>
      <c r="G15" s="7" t="s">
        <v>32</v>
      </c>
      <c r="H15" s="7" t="s">
        <v>11</v>
      </c>
      <c r="I15" s="7" t="s">
        <v>12</v>
      </c>
      <c r="J15" s="7" t="s">
        <v>13</v>
      </c>
      <c r="M15" s="8" t="s">
        <v>29</v>
      </c>
      <c r="N15" s="16">
        <v>1.7291328115213698</v>
      </c>
      <c r="O15" s="8"/>
    </row>
    <row r="16" spans="1:15" x14ac:dyDescent="0.25">
      <c r="A16">
        <v>202.6900670491159</v>
      </c>
      <c r="B16">
        <v>198.46500021097017</v>
      </c>
      <c r="C16" s="6">
        <f t="shared" si="0"/>
        <v>4.2250668381457217</v>
      </c>
      <c r="M16" s="18" t="s">
        <v>30</v>
      </c>
      <c r="N16" s="19">
        <v>2.9567423842770682E-2</v>
      </c>
      <c r="O16" s="8"/>
    </row>
    <row r="17" spans="1:15" ht="15.75" thickBot="1" x14ac:dyDescent="0.3">
      <c r="A17">
        <v>199.0468279520428</v>
      </c>
      <c r="B17">
        <v>200.34270204498898</v>
      </c>
      <c r="C17" s="6">
        <f t="shared" si="0"/>
        <v>-1.2958740929461783</v>
      </c>
      <c r="E17" s="14" t="str">
        <f>IF(F14&gt;F7,"Nezamítáme nulovou hypotézu","Zamítáme nulovou hypotézu")</f>
        <v>Zamítáme nulovou hypotézu</v>
      </c>
      <c r="F17" s="14"/>
      <c r="G17" s="14"/>
      <c r="H17" s="14"/>
      <c r="I17" s="14"/>
      <c r="J17" s="14"/>
      <c r="M17" s="24" t="s">
        <v>31</v>
      </c>
      <c r="N17" s="25">
        <v>2.0930240544083096</v>
      </c>
      <c r="O17" s="9"/>
    </row>
    <row r="18" spans="1:15" x14ac:dyDescent="0.25">
      <c r="A18">
        <v>194.33184711961076</v>
      </c>
      <c r="B18">
        <v>208.85529960517306</v>
      </c>
      <c r="C18" s="6">
        <f t="shared" si="0"/>
        <v>-14.523452485562302</v>
      </c>
    </row>
    <row r="19" spans="1:15" x14ac:dyDescent="0.25">
      <c r="A19">
        <v>198.78960352361901</v>
      </c>
      <c r="B19">
        <v>200.39195118308999</v>
      </c>
      <c r="C19" s="6">
        <f t="shared" si="0"/>
        <v>-1.6023476594709791</v>
      </c>
    </row>
    <row r="20" spans="1:15" x14ac:dyDescent="0.25">
      <c r="A20">
        <v>198.80477389524458</v>
      </c>
      <c r="B20">
        <v>200.30168610767578</v>
      </c>
      <c r="C20" s="6">
        <f t="shared" si="0"/>
        <v>-1.496912212431198</v>
      </c>
    </row>
    <row r="21" spans="1:15" x14ac:dyDescent="0.25">
      <c r="A21">
        <v>204.71495695819613</v>
      </c>
      <c r="B21">
        <v>204.053167579812</v>
      </c>
      <c r="C21" s="6">
        <f t="shared" si="0"/>
        <v>0.66178937838412821</v>
      </c>
    </row>
  </sheetData>
  <mergeCells count="1">
    <mergeCell ref="E17:J1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Levostranný test</vt:lpstr>
      <vt:lpstr>Pravostranný test</vt:lpstr>
      <vt:lpstr>Oboustranný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Pešík</dc:creator>
  <cp:lastModifiedBy>Pešík Jiří</cp:lastModifiedBy>
  <dcterms:created xsi:type="dcterms:W3CDTF">2017-04-01T13:35:25Z</dcterms:created>
  <dcterms:modified xsi:type="dcterms:W3CDTF">2017-12-24T13:59:44Z</dcterms:modified>
</cp:coreProperties>
</file>